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iddedebrabander/Dropbox/Mijn Mac (MacBook-Air)/Desktop/"/>
    </mc:Choice>
  </mc:AlternateContent>
  <xr:revisionPtr revIDLastSave="0" documentId="8_{3A71720F-214D-3F4D-B217-DFCF2C7B2D0C}" xr6:coauthVersionLast="47" xr6:coauthVersionMax="47" xr10:uidLastSave="{00000000-0000-0000-0000-000000000000}"/>
  <bookViews>
    <workbookView xWindow="260" yWindow="500" windowWidth="27840" windowHeight="16100" xr2:uid="{D6D33643-07E2-BF4E-B9AF-ED7CB3411535}"/>
  </bookViews>
  <sheets>
    <sheet name="Rekenmodul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7" i="1" l="1"/>
  <c r="N45" i="1" l="1"/>
  <c r="M45" i="1"/>
  <c r="B45" i="1"/>
  <c r="S34" i="1"/>
  <c r="R34" i="1"/>
  <c r="C33" i="1" l="1"/>
  <c r="C32" i="1"/>
  <c r="C31" i="1"/>
  <c r="E31" i="1" s="1"/>
  <c r="C25" i="1"/>
  <c r="C17" i="1"/>
  <c r="C15" i="1"/>
  <c r="C27" i="1"/>
  <c r="C24" i="1"/>
  <c r="C13" i="1"/>
  <c r="C12" i="1"/>
  <c r="C23" i="1"/>
  <c r="C11" i="1"/>
  <c r="C26" i="1"/>
  <c r="C10" i="1"/>
  <c r="E10" i="1" s="1"/>
  <c r="C18" i="1"/>
  <c r="C40" i="1"/>
  <c r="C9" i="1"/>
  <c r="E9" i="1" s="1"/>
  <c r="C28" i="1"/>
  <c r="E28" i="1" s="1"/>
  <c r="C38" i="1"/>
  <c r="E38" i="1" s="1"/>
  <c r="C29" i="1"/>
  <c r="C39" i="1"/>
  <c r="C30" i="1"/>
  <c r="E30" i="1" s="1"/>
  <c r="C41" i="1"/>
  <c r="E41" i="1" s="1"/>
  <c r="C42" i="1"/>
  <c r="E42" i="1" s="1"/>
  <c r="C19" i="1"/>
  <c r="E19" i="1" s="1"/>
  <c r="C34" i="1"/>
  <c r="C43" i="1"/>
  <c r="E43" i="1" s="1"/>
  <c r="C20" i="1"/>
  <c r="E20" i="1" s="1"/>
  <c r="C35" i="1"/>
  <c r="E35" i="1" s="1"/>
  <c r="C44" i="1"/>
  <c r="C21" i="1"/>
  <c r="E21" i="1" s="1"/>
  <c r="C36" i="1"/>
  <c r="E36" i="1" s="1"/>
  <c r="C22" i="1"/>
  <c r="E22" i="1" s="1"/>
  <c r="C37" i="1"/>
  <c r="E37" i="1" s="1"/>
  <c r="C14" i="1"/>
  <c r="E14" i="1" s="1"/>
  <c r="F14" i="1" s="1"/>
  <c r="C16" i="1"/>
  <c r="E16" i="1" s="1"/>
  <c r="D32" i="1" l="1"/>
  <c r="E32" i="1"/>
  <c r="D33" i="1"/>
  <c r="E33" i="1"/>
  <c r="P27" i="1"/>
  <c r="F27" i="1"/>
  <c r="Q27" i="1"/>
  <c r="K27" i="1"/>
  <c r="L27" i="1"/>
  <c r="P26" i="1"/>
  <c r="Q26" i="1"/>
  <c r="L26" i="1"/>
  <c r="K26" i="1"/>
  <c r="F26" i="1"/>
  <c r="F25" i="1"/>
  <c r="K25" i="1" s="1"/>
  <c r="P25" i="1"/>
  <c r="K23" i="1"/>
  <c r="L23" i="1" s="1"/>
  <c r="F23" i="1"/>
  <c r="P23" i="1"/>
  <c r="Q23" i="1"/>
  <c r="Q24" i="1"/>
  <c r="P24" i="1"/>
  <c r="K24" i="1"/>
  <c r="L24" i="1" s="1"/>
  <c r="F24" i="1"/>
  <c r="H18" i="1"/>
  <c r="G18" i="1"/>
  <c r="F18" i="1"/>
  <c r="J18" i="1"/>
  <c r="I18" i="1"/>
  <c r="J13" i="1"/>
  <c r="J12" i="1"/>
  <c r="I12" i="1"/>
  <c r="H12" i="1"/>
  <c r="G12" i="1"/>
  <c r="I13" i="1"/>
  <c r="G13" i="1"/>
  <c r="H13" i="1"/>
  <c r="J11" i="1"/>
  <c r="I11" i="1"/>
  <c r="H11" i="1"/>
  <c r="G11" i="1"/>
  <c r="D12" i="1"/>
  <c r="E12" i="1"/>
  <c r="O36" i="1"/>
  <c r="E18" i="1"/>
  <c r="D18" i="1"/>
  <c r="E15" i="1"/>
  <c r="D15" i="1"/>
  <c r="D23" i="1"/>
  <c r="E23" i="1"/>
  <c r="E40" i="1"/>
  <c r="D40" i="1"/>
  <c r="D26" i="1"/>
  <c r="E26" i="1"/>
  <c r="E17" i="1"/>
  <c r="D17" i="1"/>
  <c r="E13" i="1"/>
  <c r="D13" i="1"/>
  <c r="D24" i="1"/>
  <c r="E24" i="1"/>
  <c r="D27" i="1"/>
  <c r="E27" i="1"/>
  <c r="D11" i="1"/>
  <c r="E11" i="1"/>
  <c r="D25" i="1"/>
  <c r="E25" i="1"/>
  <c r="O38" i="1"/>
  <c r="E44" i="1"/>
  <c r="I44" i="1" s="1"/>
  <c r="O39" i="1"/>
  <c r="E39" i="1"/>
  <c r="D29" i="1"/>
  <c r="E29" i="1"/>
  <c r="O34" i="1"/>
  <c r="E34" i="1"/>
  <c r="D34" i="1"/>
  <c r="I38" i="1"/>
  <c r="G38" i="1"/>
  <c r="L38" i="1"/>
  <c r="K38" i="1"/>
  <c r="D41" i="1"/>
  <c r="D42" i="1"/>
  <c r="D36" i="1"/>
  <c r="D39" i="1"/>
  <c r="D37" i="1"/>
  <c r="F37" i="1"/>
  <c r="D38" i="1"/>
  <c r="D43" i="1"/>
  <c r="D35" i="1"/>
  <c r="D44" i="1"/>
  <c r="D16" i="1"/>
  <c r="D20" i="1"/>
  <c r="F31" i="1"/>
  <c r="G31" i="1" s="1"/>
  <c r="D31" i="1"/>
  <c r="D21" i="1"/>
  <c r="D9" i="1"/>
  <c r="D19" i="1"/>
  <c r="D30" i="1"/>
  <c r="F16" i="1"/>
  <c r="G16" i="1"/>
  <c r="F20" i="1"/>
  <c r="G20" i="1"/>
  <c r="D22" i="1"/>
  <c r="D28" i="1"/>
  <c r="D14" i="1"/>
  <c r="D10" i="1"/>
  <c r="Q25" i="1" l="1"/>
  <c r="O33" i="1"/>
  <c r="L33" i="1"/>
  <c r="K33" i="1"/>
  <c r="F33" i="1"/>
  <c r="G33" i="1"/>
  <c r="I33" i="1"/>
  <c r="Q32" i="1"/>
  <c r="F32" i="1"/>
  <c r="F12" i="1"/>
  <c r="F40" i="1"/>
  <c r="G40" i="1"/>
  <c r="O40" i="1"/>
  <c r="O45" i="1" s="1"/>
  <c r="L40" i="1"/>
  <c r="K40" i="1"/>
  <c r="I40" i="1"/>
  <c r="J15" i="1"/>
  <c r="I15" i="1"/>
  <c r="H15" i="1"/>
  <c r="G15" i="1"/>
  <c r="F15" i="1"/>
  <c r="G17" i="1"/>
  <c r="F17" i="1"/>
  <c r="Q18" i="1"/>
  <c r="P18" i="1"/>
  <c r="L18" i="1"/>
  <c r="K18" i="1"/>
  <c r="F13" i="1"/>
  <c r="P12" i="1"/>
  <c r="L12" i="1"/>
  <c r="K12" i="1"/>
  <c r="Q12" i="1"/>
  <c r="P11" i="1"/>
  <c r="L11" i="1"/>
  <c r="K11" i="1"/>
  <c r="Q11" i="1"/>
  <c r="Q13" i="1"/>
  <c r="P13" i="1"/>
  <c r="K13" i="1"/>
  <c r="L13" i="1"/>
  <c r="F11" i="1"/>
  <c r="L44" i="1"/>
  <c r="Q44" i="1" s="1"/>
  <c r="F44" i="1"/>
  <c r="G44" i="1" s="1"/>
  <c r="K44" i="1"/>
  <c r="E45" i="1"/>
  <c r="P29" i="1"/>
  <c r="K29" i="1"/>
  <c r="S29" i="1" s="1"/>
  <c r="L29" i="1"/>
  <c r="F29" i="1"/>
  <c r="Q29" i="1"/>
  <c r="F38" i="1"/>
  <c r="F34" i="1"/>
  <c r="Q38" i="1"/>
  <c r="P38" i="1"/>
  <c r="K36" i="1"/>
  <c r="I36" i="1"/>
  <c r="K39" i="1"/>
  <c r="I39" i="1"/>
  <c r="G39" i="1"/>
  <c r="F39" i="1"/>
  <c r="L39" i="1"/>
  <c r="F36" i="1"/>
  <c r="Q37" i="1"/>
  <c r="P37" i="1"/>
  <c r="K37" i="1"/>
  <c r="L37" i="1"/>
  <c r="F43" i="1"/>
  <c r="G43" i="1"/>
  <c r="K43" i="1"/>
  <c r="L43" i="1"/>
  <c r="G42" i="1"/>
  <c r="F42" i="1"/>
  <c r="G41" i="1"/>
  <c r="F41" i="1"/>
  <c r="G35" i="1"/>
  <c r="F35" i="1"/>
  <c r="H20" i="1"/>
  <c r="F30" i="1"/>
  <c r="I30" i="1"/>
  <c r="G30" i="1"/>
  <c r="P21" i="1"/>
  <c r="K21" i="1"/>
  <c r="Q21" i="1"/>
  <c r="L21" i="1"/>
  <c r="F21" i="1"/>
  <c r="G10" i="1"/>
  <c r="H10" i="1"/>
  <c r="G14" i="1"/>
  <c r="H14" i="1"/>
  <c r="F19" i="1"/>
  <c r="G19" i="1"/>
  <c r="P28" i="1"/>
  <c r="K28" i="1"/>
  <c r="F28" i="1"/>
  <c r="L28" i="1"/>
  <c r="Q28" i="1"/>
  <c r="K22" i="1"/>
  <c r="P22" i="1"/>
  <c r="L22" i="1"/>
  <c r="Q22" i="1"/>
  <c r="F22" i="1"/>
  <c r="H16" i="1"/>
  <c r="S31" i="1"/>
  <c r="R31" i="1"/>
  <c r="B50" i="1" l="1"/>
  <c r="Q33" i="1"/>
  <c r="P33" i="1"/>
  <c r="B49" i="1"/>
  <c r="Q40" i="1"/>
  <c r="P40" i="1"/>
  <c r="K15" i="1"/>
  <c r="Q15" i="1"/>
  <c r="L15" i="1"/>
  <c r="P15" i="1"/>
  <c r="P44" i="1"/>
  <c r="S44" i="1"/>
  <c r="R44" i="1"/>
  <c r="R29" i="1"/>
  <c r="H42" i="1"/>
  <c r="I42" i="1" s="1"/>
  <c r="Q39" i="1"/>
  <c r="P39" i="1"/>
  <c r="Q36" i="1"/>
  <c r="P36" i="1"/>
  <c r="L36" i="1"/>
  <c r="H41" i="1"/>
  <c r="I41" i="1" s="1"/>
  <c r="Q43" i="1"/>
  <c r="P43" i="1"/>
  <c r="I10" i="1"/>
  <c r="J10" i="1"/>
  <c r="J16" i="1"/>
  <c r="I16" i="1"/>
  <c r="I14" i="1"/>
  <c r="J14" i="1"/>
  <c r="G45" i="1"/>
  <c r="F10" i="1"/>
  <c r="F45" i="1" s="1"/>
  <c r="S21" i="1"/>
  <c r="R21" i="1"/>
  <c r="R22" i="1"/>
  <c r="S22" i="1"/>
  <c r="S28" i="1"/>
  <c r="R28" i="1"/>
  <c r="H19" i="1"/>
  <c r="J20" i="1"/>
  <c r="Q20" i="1" s="1"/>
  <c r="I20" i="1"/>
  <c r="S35" i="1"/>
  <c r="R35" i="1"/>
  <c r="R30" i="1"/>
  <c r="S30" i="1"/>
  <c r="J42" i="1" l="1"/>
  <c r="P42" i="1" s="1"/>
  <c r="J41" i="1"/>
  <c r="L41" i="1" s="1"/>
  <c r="J19" i="1"/>
  <c r="I19" i="1"/>
  <c r="I45" i="1" s="1"/>
  <c r="P10" i="1"/>
  <c r="L10" i="1"/>
  <c r="K10" i="1"/>
  <c r="Q10" i="1"/>
  <c r="K14" i="1"/>
  <c r="R14" i="1" s="1"/>
  <c r="P14" i="1"/>
  <c r="L14" i="1"/>
  <c r="Q16" i="1"/>
  <c r="P16" i="1"/>
  <c r="L16" i="1"/>
  <c r="K16" i="1"/>
  <c r="R16" i="1" s="1"/>
  <c r="H45" i="1"/>
  <c r="P20" i="1"/>
  <c r="L20" i="1"/>
  <c r="K20" i="1"/>
  <c r="S20" i="1" s="1"/>
  <c r="P41" i="1" l="1"/>
  <c r="L42" i="1"/>
  <c r="K42" i="1"/>
  <c r="Q42" i="1"/>
  <c r="Q41" i="1"/>
  <c r="J45" i="1"/>
  <c r="K41" i="1"/>
  <c r="R20" i="1"/>
  <c r="S16" i="1"/>
  <c r="L19" i="1"/>
  <c r="L45" i="1" s="1"/>
  <c r="Q19" i="1"/>
  <c r="K19" i="1"/>
  <c r="R19" i="1" s="1"/>
  <c r="P19" i="1"/>
  <c r="P45" i="1" s="1"/>
  <c r="R10" i="1"/>
  <c r="S10" i="1"/>
  <c r="S14" i="1"/>
  <c r="Q45" i="1" l="1"/>
  <c r="K45" i="1"/>
  <c r="S19" i="1"/>
  <c r="S45" i="1" s="1"/>
  <c r="R45" i="1"/>
</calcChain>
</file>

<file path=xl/sharedStrings.xml><?xml version="1.0" encoding="utf-8"?>
<sst xmlns="http://schemas.openxmlformats.org/spreadsheetml/2006/main" count="59" uniqueCount="55">
  <si>
    <t>Ingrediënt</t>
  </si>
  <si>
    <t>Gewicht</t>
  </si>
  <si>
    <t>%</t>
  </si>
  <si>
    <t xml:space="preserve">Recept </t>
  </si>
  <si>
    <t>TDS</t>
  </si>
  <si>
    <t>Vet</t>
  </si>
  <si>
    <t>VVDM</t>
  </si>
  <si>
    <t>Lactose</t>
  </si>
  <si>
    <t>Koolhydraten</t>
  </si>
  <si>
    <t>Suiker</t>
  </si>
  <si>
    <t>Alcohol</t>
  </si>
  <si>
    <t>Polyolen</t>
  </si>
  <si>
    <t>Vezel</t>
  </si>
  <si>
    <t>RZK</t>
  </si>
  <si>
    <t>VVE</t>
  </si>
  <si>
    <t>Energie kcal</t>
  </si>
  <si>
    <t>Energie kJ</t>
  </si>
  <si>
    <t>Water</t>
  </si>
  <si>
    <t>Volle melk 3,5% MV</t>
  </si>
  <si>
    <t>Halfvolle melk 1,5% MV</t>
  </si>
  <si>
    <t>Magere melk 0,1% MV</t>
  </si>
  <si>
    <t>Rauwe melk</t>
  </si>
  <si>
    <t xml:space="preserve">Slagroom 35% </t>
  </si>
  <si>
    <t xml:space="preserve">Slagroom 40% </t>
  </si>
  <si>
    <t>Boter, 82% MV</t>
  </si>
  <si>
    <t>Gebruinde boter</t>
  </si>
  <si>
    <t>Magere melkpoeder 1% MV</t>
  </si>
  <si>
    <t>Volle melkpoeder 24% MV</t>
  </si>
  <si>
    <t>Kristalsuiker</t>
  </si>
  <si>
    <t>Dextrose monohydraat</t>
  </si>
  <si>
    <t>Invertsuiker</t>
  </si>
  <si>
    <t>Trimoline</t>
  </si>
  <si>
    <t>Glycerine</t>
  </si>
  <si>
    <t>Sorbitol vloeibaar</t>
  </si>
  <si>
    <t>Sorbitolpoeder</t>
  </si>
  <si>
    <t>Glucosepoeder 21 DE</t>
  </si>
  <si>
    <t>Maltodextrine 12 DE</t>
  </si>
  <si>
    <t>Eigeel</t>
  </si>
  <si>
    <t>Emulgatorpoeder</t>
  </si>
  <si>
    <t>Fijn zout</t>
  </si>
  <si>
    <t>Pistachepasta</t>
  </si>
  <si>
    <t>Bindmiddel</t>
  </si>
  <si>
    <t>Cacaoboter</t>
  </si>
  <si>
    <t>VVDC</t>
  </si>
  <si>
    <t>Volle cacaopoeder 22% CV</t>
  </si>
  <si>
    <t>Magere cacaopoeder 11% CV</t>
  </si>
  <si>
    <t>Defatted cacaopoeder 1% CV</t>
  </si>
  <si>
    <t>Lecithine</t>
  </si>
  <si>
    <t>Vanille aroma</t>
  </si>
  <si>
    <t>Totaal</t>
  </si>
  <si>
    <t>Totaal cacao en/of chocolade</t>
  </si>
  <si>
    <t>Totaal % VVDC</t>
  </si>
  <si>
    <t>Totaal % cacaoboter</t>
  </si>
  <si>
    <t>Proteïne</t>
  </si>
  <si>
    <t>Boterconcentraat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</si>
</sst>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Helvetica"/>
      <family val="2"/>
    </font>
    <font>
      <sz val="12"/>
      <color theme="1"/>
      <name val="Helvetica"/>
      <family val="2"/>
    </font>
    <font>
      <sz val="12"/>
      <color theme="0"/>
      <name val="Helvetica"/>
      <family val="2"/>
    </font>
    <font>
      <b/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8D60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double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double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 style="medium">
        <color theme="1"/>
      </bottom>
      <diagonal/>
    </border>
    <border>
      <left style="double">
        <color theme="1"/>
      </left>
      <right style="double">
        <color theme="1"/>
      </right>
      <top style="medium">
        <color theme="1"/>
      </top>
      <bottom style="medium">
        <color theme="1"/>
      </bottom>
      <diagonal/>
    </border>
    <border>
      <left style="double">
        <color theme="1"/>
      </left>
      <right style="double">
        <color theme="1"/>
      </right>
      <top style="medium">
        <color theme="1"/>
      </top>
      <bottom style="double">
        <color theme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2" fontId="0" fillId="0" borderId="0" xfId="0" applyNumberFormat="1"/>
    <xf numFmtId="1" fontId="0" fillId="0" borderId="0" xfId="0" applyNumberFormat="1"/>
    <xf numFmtId="2" fontId="0" fillId="0" borderId="1" xfId="0" applyNumberFormat="1" applyBorder="1"/>
    <xf numFmtId="0" fontId="2" fillId="2" borderId="3" xfId="0" applyFont="1" applyFill="1" applyBorder="1" applyAlignment="1">
      <alignment horizontal="center"/>
    </xf>
    <xf numFmtId="2" fontId="0" fillId="0" borderId="3" xfId="0" applyNumberFormat="1" applyBorder="1"/>
    <xf numFmtId="2" fontId="0" fillId="3" borderId="3" xfId="0" applyNumberFormat="1" applyFill="1" applyBorder="1"/>
    <xf numFmtId="0" fontId="0" fillId="0" borderId="6" xfId="0" applyBorder="1"/>
    <xf numFmtId="0" fontId="2" fillId="4" borderId="6" xfId="0" applyFont="1" applyFill="1" applyBorder="1" applyAlignment="1">
      <alignment horizontal="center"/>
    </xf>
    <xf numFmtId="2" fontId="0" fillId="0" borderId="6" xfId="0" applyNumberFormat="1" applyBorder="1"/>
    <xf numFmtId="2" fontId="0" fillId="4" borderId="6" xfId="0" applyNumberFormat="1" applyFill="1" applyBorder="1"/>
    <xf numFmtId="0" fontId="4" fillId="0" borderId="0" xfId="0" applyFont="1"/>
    <xf numFmtId="1" fontId="4" fillId="0" borderId="0" xfId="0" applyNumberFormat="1" applyFont="1"/>
    <xf numFmtId="0" fontId="4" fillId="4" borderId="2" xfId="0" applyFont="1" applyFill="1" applyBorder="1"/>
    <xf numFmtId="0" fontId="4" fillId="4" borderId="0" xfId="0" applyFont="1" applyFill="1"/>
    <xf numFmtId="2" fontId="4" fillId="4" borderId="4" xfId="0" applyNumberFormat="1" applyFont="1" applyFill="1" applyBorder="1"/>
    <xf numFmtId="2" fontId="4" fillId="4" borderId="5" xfId="0" applyNumberFormat="1" applyFont="1" applyFill="1" applyBorder="1"/>
    <xf numFmtId="2" fontId="0" fillId="3" borderId="1" xfId="0" applyNumberFormat="1" applyFill="1" applyBorder="1"/>
    <xf numFmtId="0" fontId="2" fillId="2" borderId="1" xfId="0" applyFont="1" applyFill="1" applyBorder="1" applyAlignment="1">
      <alignment horizontal="center"/>
    </xf>
    <xf numFmtId="0" fontId="6" fillId="0" borderId="0" xfId="0" applyFont="1"/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2" fontId="3" fillId="7" borderId="8" xfId="0" applyNumberFormat="1" applyFont="1" applyFill="1" applyBorder="1" applyAlignment="1">
      <alignment horizontal="center"/>
    </xf>
    <xf numFmtId="1" fontId="3" fillId="7" borderId="8" xfId="0" applyNumberFormat="1" applyFont="1" applyFill="1" applyBorder="1" applyAlignment="1">
      <alignment horizontal="center"/>
    </xf>
    <xf numFmtId="2" fontId="3" fillId="7" borderId="9" xfId="0" applyNumberFormat="1" applyFont="1" applyFill="1" applyBorder="1" applyAlignment="1" applyProtection="1">
      <alignment horizontal="center"/>
      <protection locked="0"/>
    </xf>
    <xf numFmtId="0" fontId="3" fillId="7" borderId="10" xfId="0" applyFont="1" applyFill="1" applyBorder="1" applyAlignment="1">
      <alignment horizontal="center"/>
    </xf>
    <xf numFmtId="2" fontId="4" fillId="0" borderId="11" xfId="0" applyNumberFormat="1" applyFont="1" applyBorder="1"/>
    <xf numFmtId="0" fontId="4" fillId="5" borderId="11" xfId="0" applyFont="1" applyFill="1" applyBorder="1"/>
    <xf numFmtId="0" fontId="4" fillId="0" borderId="11" xfId="0" applyFont="1" applyBorder="1"/>
    <xf numFmtId="1" fontId="4" fillId="0" borderId="11" xfId="0" applyNumberFormat="1" applyFont="1" applyBorder="1"/>
    <xf numFmtId="2" fontId="4" fillId="0" borderId="11" xfId="0" applyNumberFormat="1" applyFont="1" applyBorder="1" applyProtection="1">
      <protection locked="0"/>
    </xf>
    <xf numFmtId="1" fontId="4" fillId="5" borderId="11" xfId="0" applyNumberFormat="1" applyFont="1" applyFill="1" applyBorder="1"/>
    <xf numFmtId="0" fontId="3" fillId="7" borderId="11" xfId="0" applyFont="1" applyFill="1" applyBorder="1"/>
    <xf numFmtId="0" fontId="4" fillId="7" borderId="11" xfId="0" applyFont="1" applyFill="1" applyBorder="1" applyAlignment="1">
      <alignment horizontal="right"/>
    </xf>
    <xf numFmtId="1" fontId="5" fillId="6" borderId="11" xfId="0" applyNumberFormat="1" applyFont="1" applyFill="1" applyBorder="1" applyAlignment="1">
      <alignment horizontal="right"/>
    </xf>
    <xf numFmtId="2" fontId="4" fillId="7" borderId="11" xfId="0" applyNumberFormat="1" applyFont="1" applyFill="1" applyBorder="1" applyAlignment="1">
      <alignment horizontal="right"/>
    </xf>
    <xf numFmtId="0" fontId="4" fillId="5" borderId="12" xfId="0" applyFont="1" applyFill="1" applyBorder="1"/>
    <xf numFmtId="0" fontId="4" fillId="7" borderId="13" xfId="0" applyFont="1" applyFill="1" applyBorder="1" applyAlignment="1">
      <alignment horizontal="right"/>
    </xf>
    <xf numFmtId="0" fontId="4" fillId="0" borderId="14" xfId="0" applyFont="1" applyBorder="1"/>
    <xf numFmtId="2" fontId="4" fillId="0" borderId="15" xfId="0" applyNumberFormat="1" applyFont="1" applyBorder="1"/>
    <xf numFmtId="0" fontId="4" fillId="5" borderId="16" xfId="0" applyFont="1" applyFill="1" applyBorder="1"/>
    <xf numFmtId="0" fontId="4" fillId="5" borderId="17" xfId="0" applyFont="1" applyFill="1" applyBorder="1"/>
    <xf numFmtId="0" fontId="4" fillId="5" borderId="18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934D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1315683</xdr:colOff>
      <xdr:row>5</xdr:row>
      <xdr:rowOff>131015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D2D1BCB-3011-4E1F-4F27-DC0CFCB5A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5683" cy="1136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93A61-762C-A84E-BA4D-E4A12D7BC37C}">
  <dimension ref="A1:T51"/>
  <sheetViews>
    <sheetView tabSelected="1" zoomScaleNormal="110" workbookViewId="0">
      <selection activeCell="B35" sqref="B35:B44"/>
    </sheetView>
  </sheetViews>
  <sheetFormatPr baseColWidth="10" defaultColWidth="11" defaultRowHeight="16" x14ac:dyDescent="0.2"/>
  <cols>
    <col min="1" max="1" width="28.33203125" customWidth="1"/>
    <col min="2" max="2" width="18.6640625" customWidth="1"/>
    <col min="3" max="3" width="9.5" customWidth="1"/>
    <col min="4" max="4" width="11.83203125" style="5" customWidth="1"/>
    <col min="5" max="5" width="9.1640625" customWidth="1"/>
    <col min="6" max="6" width="10.33203125" customWidth="1"/>
    <col min="7" max="7" width="9.6640625" customWidth="1"/>
    <col min="11" max="11" width="13.33203125" customWidth="1"/>
    <col min="12" max="12" width="11.33203125" customWidth="1"/>
    <col min="13" max="13" width="11" hidden="1" customWidth="1"/>
    <col min="14" max="14" width="10.1640625" hidden="1" customWidth="1"/>
    <col min="18" max="18" width="13.33203125" hidden="1" customWidth="1"/>
    <col min="19" max="19" width="12.83203125" hidden="1" customWidth="1"/>
    <col min="20" max="20" width="12.83203125" customWidth="1"/>
  </cols>
  <sheetData>
    <row r="1" spans="1:20" x14ac:dyDescent="0.2">
      <c r="A1" s="1"/>
      <c r="B1" s="2"/>
      <c r="C1" s="2"/>
      <c r="D1" s="3"/>
    </row>
    <row r="2" spans="1:20" x14ac:dyDescent="0.2">
      <c r="A2" s="1"/>
      <c r="B2" s="2"/>
      <c r="C2" s="2"/>
      <c r="D2" s="3"/>
    </row>
    <row r="3" spans="1:20" x14ac:dyDescent="0.2">
      <c r="A3" s="1"/>
      <c r="B3" s="2"/>
      <c r="C3" s="2"/>
      <c r="D3" s="3"/>
    </row>
    <row r="4" spans="1:20" x14ac:dyDescent="0.2">
      <c r="A4" s="1"/>
      <c r="B4" s="2"/>
      <c r="C4" s="2"/>
      <c r="D4" s="3"/>
    </row>
    <row r="5" spans="1:20" x14ac:dyDescent="0.2">
      <c r="A5" s="1"/>
      <c r="B5" s="2"/>
      <c r="C5" s="2"/>
      <c r="D5" s="3"/>
    </row>
    <row r="6" spans="1:20" x14ac:dyDescent="0.2">
      <c r="A6" s="22"/>
      <c r="B6" s="2"/>
      <c r="C6" s="2"/>
      <c r="D6" s="3"/>
    </row>
    <row r="7" spans="1:20" ht="9" customHeight="1" thickBot="1" x14ac:dyDescent="0.25">
      <c r="A7" s="2"/>
      <c r="B7" s="2"/>
      <c r="C7" s="2"/>
      <c r="D7" s="3"/>
      <c r="T7" s="10"/>
    </row>
    <row r="8" spans="1:20" ht="17" thickBot="1" x14ac:dyDescent="0.25">
      <c r="A8" s="23" t="s">
        <v>0</v>
      </c>
      <c r="B8" s="24" t="s">
        <v>1</v>
      </c>
      <c r="C8" s="25" t="s">
        <v>2</v>
      </c>
      <c r="D8" s="26" t="s">
        <v>3</v>
      </c>
      <c r="E8" s="27" t="s">
        <v>2</v>
      </c>
      <c r="F8" s="24" t="s">
        <v>4</v>
      </c>
      <c r="G8" s="24" t="s">
        <v>5</v>
      </c>
      <c r="H8" s="24" t="s">
        <v>6</v>
      </c>
      <c r="I8" s="24" t="s">
        <v>53</v>
      </c>
      <c r="J8" s="24" t="s">
        <v>7</v>
      </c>
      <c r="K8" s="24" t="s">
        <v>8</v>
      </c>
      <c r="L8" s="24" t="s">
        <v>9</v>
      </c>
      <c r="M8" s="24" t="s">
        <v>10</v>
      </c>
      <c r="N8" s="24" t="s">
        <v>11</v>
      </c>
      <c r="O8" s="24" t="s">
        <v>12</v>
      </c>
      <c r="P8" s="24" t="s">
        <v>13</v>
      </c>
      <c r="Q8" s="28" t="s">
        <v>14</v>
      </c>
      <c r="R8" s="21" t="s">
        <v>15</v>
      </c>
      <c r="S8" s="7" t="s">
        <v>16</v>
      </c>
      <c r="T8" s="11"/>
    </row>
    <row r="9" spans="1:20" ht="17" thickBot="1" x14ac:dyDescent="0.25">
      <c r="A9" s="31" t="s">
        <v>17</v>
      </c>
      <c r="B9" s="30">
        <v>1</v>
      </c>
      <c r="C9" s="29">
        <f t="shared" ref="C9:C44" si="0">B9/$B$45*100</f>
        <v>100</v>
      </c>
      <c r="D9" s="32">
        <f t="shared" ref="D9:D44" si="1">$D$45/100*C9</f>
        <v>4000</v>
      </c>
      <c r="E9" s="33">
        <f t="shared" ref="E9:E18" si="2">C9</f>
        <v>100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6">
        <v>0</v>
      </c>
      <c r="S9" s="8">
        <v>0</v>
      </c>
      <c r="T9" s="12"/>
    </row>
    <row r="10" spans="1:20" s="4" customFormat="1" ht="17" thickBot="1" x14ac:dyDescent="0.25">
      <c r="A10" s="29" t="s">
        <v>18</v>
      </c>
      <c r="B10" s="34"/>
      <c r="C10" s="29">
        <f t="shared" si="0"/>
        <v>0</v>
      </c>
      <c r="D10" s="32">
        <f t="shared" si="1"/>
        <v>0</v>
      </c>
      <c r="E10" s="33">
        <f t="shared" si="2"/>
        <v>0</v>
      </c>
      <c r="F10" s="29">
        <f>G10+H10</f>
        <v>0</v>
      </c>
      <c r="G10" s="29">
        <f>E10*3.5%</f>
        <v>0</v>
      </c>
      <c r="H10" s="29">
        <f>E10*8.5%</f>
        <v>0</v>
      </c>
      <c r="I10" s="29">
        <f>H10*35%</f>
        <v>0</v>
      </c>
      <c r="J10" s="29">
        <f>H10*50%</f>
        <v>0</v>
      </c>
      <c r="K10" s="29">
        <f t="shared" ref="K10:K20" si="3">J10</f>
        <v>0</v>
      </c>
      <c r="L10" s="29">
        <f>J10</f>
        <v>0</v>
      </c>
      <c r="M10" s="29">
        <v>0</v>
      </c>
      <c r="N10" s="29">
        <v>0</v>
      </c>
      <c r="O10" s="29">
        <v>0</v>
      </c>
      <c r="P10" s="29">
        <f>J10*0.2</f>
        <v>0</v>
      </c>
      <c r="Q10" s="29">
        <f>J10*1</f>
        <v>0</v>
      </c>
      <c r="R10" s="6">
        <f>(9*G10)+(4*I10)+(4*K10)</f>
        <v>0</v>
      </c>
      <c r="S10" s="8">
        <f>(37*G10)+(17*I10)+(17*K10)</f>
        <v>0</v>
      </c>
      <c r="T10" s="12"/>
    </row>
    <row r="11" spans="1:20" s="4" customFormat="1" ht="17" thickBot="1" x14ac:dyDescent="0.25">
      <c r="A11" s="29" t="s">
        <v>19</v>
      </c>
      <c r="B11" s="34"/>
      <c r="C11" s="29">
        <f t="shared" si="0"/>
        <v>0</v>
      </c>
      <c r="D11" s="32">
        <f t="shared" si="1"/>
        <v>0</v>
      </c>
      <c r="E11" s="33">
        <f t="shared" si="2"/>
        <v>0</v>
      </c>
      <c r="F11" s="29">
        <f>G11+H11</f>
        <v>0</v>
      </c>
      <c r="G11" s="29">
        <f>C11*1.5%</f>
        <v>0</v>
      </c>
      <c r="H11" s="29">
        <f>C11*9.2%</f>
        <v>0</v>
      </c>
      <c r="I11" s="29">
        <f>C11*3.4%</f>
        <v>0</v>
      </c>
      <c r="J11" s="29">
        <f>C11*4.8%</f>
        <v>0</v>
      </c>
      <c r="K11" s="29">
        <f>J11</f>
        <v>0</v>
      </c>
      <c r="L11" s="29">
        <f>J11</f>
        <v>0</v>
      </c>
      <c r="M11" s="29"/>
      <c r="N11" s="29"/>
      <c r="O11" s="29">
        <v>0</v>
      </c>
      <c r="P11" s="29">
        <f>J11*0.2%</f>
        <v>0</v>
      </c>
      <c r="Q11" s="29">
        <f>J11*1</f>
        <v>0</v>
      </c>
      <c r="R11" s="6"/>
      <c r="S11" s="8"/>
      <c r="T11" s="12"/>
    </row>
    <row r="12" spans="1:20" s="4" customFormat="1" ht="17" thickBot="1" x14ac:dyDescent="0.25">
      <c r="A12" s="29" t="s">
        <v>20</v>
      </c>
      <c r="B12" s="34"/>
      <c r="C12" s="29">
        <f t="shared" si="0"/>
        <v>0</v>
      </c>
      <c r="D12" s="32">
        <f t="shared" si="1"/>
        <v>0</v>
      </c>
      <c r="E12" s="33">
        <f t="shared" si="2"/>
        <v>0</v>
      </c>
      <c r="F12" s="29">
        <f>G12+H12</f>
        <v>0</v>
      </c>
      <c r="G12" s="29">
        <f>C12*0.1%</f>
        <v>0</v>
      </c>
      <c r="H12" s="29">
        <f>C12*10%</f>
        <v>0</v>
      </c>
      <c r="I12" s="29">
        <f>C12*3.9%</f>
        <v>0</v>
      </c>
      <c r="J12" s="29">
        <f>C12*5.1%</f>
        <v>0</v>
      </c>
      <c r="K12" s="29">
        <f>J12</f>
        <v>0</v>
      </c>
      <c r="L12" s="29">
        <f>J12</f>
        <v>0</v>
      </c>
      <c r="M12" s="29"/>
      <c r="N12" s="29"/>
      <c r="O12" s="29">
        <v>0</v>
      </c>
      <c r="P12" s="29">
        <f>J12*0.2%</f>
        <v>0</v>
      </c>
      <c r="Q12" s="29">
        <f>J12*1</f>
        <v>0</v>
      </c>
      <c r="R12" s="6"/>
      <c r="S12" s="8"/>
      <c r="T12" s="12"/>
    </row>
    <row r="13" spans="1:20" s="4" customFormat="1" ht="17" thickBot="1" x14ac:dyDescent="0.25">
      <c r="A13" s="29" t="s">
        <v>21</v>
      </c>
      <c r="B13" s="34"/>
      <c r="C13" s="29">
        <f t="shared" si="0"/>
        <v>0</v>
      </c>
      <c r="D13" s="32">
        <f t="shared" si="1"/>
        <v>0</v>
      </c>
      <c r="E13" s="33">
        <f t="shared" si="2"/>
        <v>0</v>
      </c>
      <c r="F13" s="29">
        <f>G13+H13</f>
        <v>0</v>
      </c>
      <c r="G13" s="29">
        <f>C13*4.4%</f>
        <v>0</v>
      </c>
      <c r="H13" s="29">
        <f>C13*8.42%</f>
        <v>0</v>
      </c>
      <c r="I13" s="29">
        <f>C13*3.4%</f>
        <v>0</v>
      </c>
      <c r="J13" s="29">
        <f>C12*4.8%</f>
        <v>0</v>
      </c>
      <c r="K13" s="29">
        <f>J13</f>
        <v>0</v>
      </c>
      <c r="L13" s="29">
        <f>J13</f>
        <v>0</v>
      </c>
      <c r="M13" s="29"/>
      <c r="N13" s="29"/>
      <c r="O13" s="29">
        <v>0</v>
      </c>
      <c r="P13" s="29">
        <f>J13*0.2%</f>
        <v>0</v>
      </c>
      <c r="Q13" s="29">
        <f>J13*1</f>
        <v>0</v>
      </c>
      <c r="R13" s="6"/>
      <c r="S13" s="8"/>
      <c r="T13" s="12"/>
    </row>
    <row r="14" spans="1:20" ht="17" thickBot="1" x14ac:dyDescent="0.25">
      <c r="A14" s="31" t="s">
        <v>22</v>
      </c>
      <c r="B14" s="30"/>
      <c r="C14" s="29">
        <f t="shared" si="0"/>
        <v>0</v>
      </c>
      <c r="D14" s="32">
        <f t="shared" si="1"/>
        <v>0</v>
      </c>
      <c r="E14" s="33">
        <f t="shared" si="2"/>
        <v>0</v>
      </c>
      <c r="F14" s="29">
        <f>E14*40.85%</f>
        <v>0</v>
      </c>
      <c r="G14" s="29">
        <f>E14*35%</f>
        <v>0</v>
      </c>
      <c r="H14" s="29">
        <f>E14*5.85%</f>
        <v>0</v>
      </c>
      <c r="I14" s="29">
        <f t="shared" ref="I14" si="4">H14*40%</f>
        <v>0</v>
      </c>
      <c r="J14" s="29">
        <f t="shared" ref="J14" si="5">H14*43%</f>
        <v>0</v>
      </c>
      <c r="K14" s="29">
        <f t="shared" si="3"/>
        <v>0</v>
      </c>
      <c r="L14" s="29">
        <f t="shared" ref="L14" si="6">J14</f>
        <v>0</v>
      </c>
      <c r="M14" s="29">
        <v>0</v>
      </c>
      <c r="N14" s="29">
        <v>0</v>
      </c>
      <c r="O14" s="29">
        <v>0</v>
      </c>
      <c r="P14" s="29">
        <f>J14*0.2</f>
        <v>0</v>
      </c>
      <c r="Q14" s="29">
        <v>0</v>
      </c>
      <c r="R14" s="6">
        <f>(9*G14)+(4*I14)+(4*K14)</f>
        <v>0</v>
      </c>
      <c r="S14" s="8">
        <f>(37*G14)+(17*I14)+(17*K14)</f>
        <v>0</v>
      </c>
      <c r="T14" s="12"/>
    </row>
    <row r="15" spans="1:20" ht="17" thickBot="1" x14ac:dyDescent="0.25">
      <c r="A15" s="31" t="s">
        <v>23</v>
      </c>
      <c r="B15" s="30"/>
      <c r="C15" s="29">
        <f t="shared" si="0"/>
        <v>0</v>
      </c>
      <c r="D15" s="32">
        <f t="shared" si="1"/>
        <v>0</v>
      </c>
      <c r="E15" s="33">
        <f t="shared" si="2"/>
        <v>0</v>
      </c>
      <c r="F15" s="29">
        <f>E15*45.5%</f>
        <v>0</v>
      </c>
      <c r="G15" s="29">
        <f>E15*40%</f>
        <v>0</v>
      </c>
      <c r="H15" s="29">
        <f>E15*5.4%</f>
        <v>0</v>
      </c>
      <c r="I15" s="29">
        <f>E15*2.1%</f>
        <v>0</v>
      </c>
      <c r="J15" s="29">
        <f>E15*2.7%</f>
        <v>0</v>
      </c>
      <c r="K15" s="29">
        <f>J15</f>
        <v>0</v>
      </c>
      <c r="L15" s="29">
        <f>J15</f>
        <v>0</v>
      </c>
      <c r="M15" s="29"/>
      <c r="N15" s="29"/>
      <c r="O15" s="29">
        <v>0</v>
      </c>
      <c r="P15" s="29">
        <f>J15*0.2%</f>
        <v>0</v>
      </c>
      <c r="Q15" s="29">
        <f>-J15*1</f>
        <v>0</v>
      </c>
      <c r="R15" s="6"/>
      <c r="S15" s="8"/>
      <c r="T15" s="12"/>
    </row>
    <row r="16" spans="1:20" ht="17" thickBot="1" x14ac:dyDescent="0.25">
      <c r="A16" s="31" t="s">
        <v>24</v>
      </c>
      <c r="B16" s="30"/>
      <c r="C16" s="29">
        <f t="shared" si="0"/>
        <v>0</v>
      </c>
      <c r="D16" s="32">
        <f t="shared" si="1"/>
        <v>0</v>
      </c>
      <c r="E16" s="33">
        <f t="shared" si="2"/>
        <v>0</v>
      </c>
      <c r="F16" s="29">
        <f>E16*84%</f>
        <v>0</v>
      </c>
      <c r="G16" s="29">
        <f>E16*82.5%</f>
        <v>0</v>
      </c>
      <c r="H16" s="29">
        <f>F16-G16</f>
        <v>0</v>
      </c>
      <c r="I16" s="29">
        <f>H16*35%</f>
        <v>0</v>
      </c>
      <c r="J16" s="29">
        <f>H16*50%</f>
        <v>0</v>
      </c>
      <c r="K16" s="29">
        <f t="shared" si="3"/>
        <v>0</v>
      </c>
      <c r="L16" s="29">
        <f>J16</f>
        <v>0</v>
      </c>
      <c r="M16" s="29">
        <v>0</v>
      </c>
      <c r="N16" s="29">
        <v>0</v>
      </c>
      <c r="O16" s="29">
        <v>0</v>
      </c>
      <c r="P16" s="29">
        <f>J16*0.2</f>
        <v>0</v>
      </c>
      <c r="Q16" s="29">
        <f>J16*1</f>
        <v>0</v>
      </c>
      <c r="R16" s="6">
        <f>(9*G16)+(4*I16)+(4*K16)</f>
        <v>0</v>
      </c>
      <c r="S16" s="8">
        <f>(37*G16)+(17*I16)+(17*K16)</f>
        <v>0</v>
      </c>
      <c r="T16" s="12"/>
    </row>
    <row r="17" spans="1:20" ht="17" thickBot="1" x14ac:dyDescent="0.25">
      <c r="A17" s="31" t="s">
        <v>54</v>
      </c>
      <c r="B17" s="30"/>
      <c r="C17" s="29">
        <f t="shared" si="0"/>
        <v>0</v>
      </c>
      <c r="D17" s="32">
        <f t="shared" si="1"/>
        <v>0</v>
      </c>
      <c r="E17" s="33">
        <f t="shared" si="2"/>
        <v>0</v>
      </c>
      <c r="F17" s="29">
        <f>E17*100%</f>
        <v>0</v>
      </c>
      <c r="G17" s="29">
        <f>E17*100%</f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/>
      <c r="N17" s="29"/>
      <c r="O17" s="29">
        <v>0</v>
      </c>
      <c r="P17" s="29">
        <v>0</v>
      </c>
      <c r="Q17" s="29">
        <v>0</v>
      </c>
      <c r="R17" s="6"/>
      <c r="S17" s="8"/>
      <c r="T17" s="12"/>
    </row>
    <row r="18" spans="1:20" ht="17" thickBot="1" x14ac:dyDescent="0.25">
      <c r="A18" s="31" t="s">
        <v>25</v>
      </c>
      <c r="B18" s="30"/>
      <c r="C18" s="29">
        <f t="shared" si="0"/>
        <v>0</v>
      </c>
      <c r="D18" s="32">
        <f t="shared" si="1"/>
        <v>0</v>
      </c>
      <c r="E18" s="33">
        <f t="shared" si="2"/>
        <v>0</v>
      </c>
      <c r="F18" s="29">
        <f>C18*100%</f>
        <v>0</v>
      </c>
      <c r="G18" s="29">
        <f>C18*98%</f>
        <v>0</v>
      </c>
      <c r="H18" s="29">
        <f>C18*2%</f>
        <v>0</v>
      </c>
      <c r="I18" s="29">
        <f>C18*0.6%</f>
        <v>0</v>
      </c>
      <c r="J18" s="29">
        <f>C18*1%</f>
        <v>0</v>
      </c>
      <c r="K18" s="29">
        <f>J18</f>
        <v>0</v>
      </c>
      <c r="L18" s="29">
        <f>J18</f>
        <v>0</v>
      </c>
      <c r="M18" s="29"/>
      <c r="N18" s="29"/>
      <c r="O18" s="29">
        <v>0</v>
      </c>
      <c r="P18" s="29">
        <f>J18*0.2%</f>
        <v>0</v>
      </c>
      <c r="Q18" s="29">
        <f>J18*1</f>
        <v>0</v>
      </c>
      <c r="R18" s="6"/>
      <c r="S18" s="8"/>
      <c r="T18" s="12"/>
    </row>
    <row r="19" spans="1:20" ht="17" thickBot="1" x14ac:dyDescent="0.25">
      <c r="A19" s="31" t="s">
        <v>26</v>
      </c>
      <c r="B19" s="30"/>
      <c r="C19" s="29">
        <f t="shared" si="0"/>
        <v>0</v>
      </c>
      <c r="D19" s="32">
        <f t="shared" si="1"/>
        <v>0</v>
      </c>
      <c r="E19" s="33">
        <f t="shared" ref="E19:E40" si="7">C19</f>
        <v>0</v>
      </c>
      <c r="F19" s="29">
        <f>E19*96%</f>
        <v>0</v>
      </c>
      <c r="G19" s="29">
        <f>E19*1%</f>
        <v>0</v>
      </c>
      <c r="H19" s="29">
        <f>F19-G19</f>
        <v>0</v>
      </c>
      <c r="I19" s="29">
        <f>H19*35%</f>
        <v>0</v>
      </c>
      <c r="J19" s="29">
        <f>H19*50%</f>
        <v>0</v>
      </c>
      <c r="K19" s="29">
        <f t="shared" si="3"/>
        <v>0</v>
      </c>
      <c r="L19" s="29">
        <f>J19</f>
        <v>0</v>
      </c>
      <c r="M19" s="29">
        <v>0</v>
      </c>
      <c r="N19" s="29">
        <v>0</v>
      </c>
      <c r="O19" s="29">
        <v>0</v>
      </c>
      <c r="P19" s="29">
        <f>J19*0.2</f>
        <v>0</v>
      </c>
      <c r="Q19" s="29">
        <f>J19*1</f>
        <v>0</v>
      </c>
      <c r="R19" s="6">
        <f t="shared" ref="R19:R35" si="8">(9*G19)+(4*I19)+(4*K19)</f>
        <v>0</v>
      </c>
      <c r="S19" s="8">
        <f t="shared" ref="S19:S35" si="9">(37*G19)+(17*I19)+(17*K19)</f>
        <v>0</v>
      </c>
      <c r="T19" s="12"/>
    </row>
    <row r="20" spans="1:20" ht="17" thickBot="1" x14ac:dyDescent="0.25">
      <c r="A20" s="31" t="s">
        <v>27</v>
      </c>
      <c r="B20" s="30"/>
      <c r="C20" s="29">
        <f t="shared" si="0"/>
        <v>0</v>
      </c>
      <c r="D20" s="32">
        <f t="shared" si="1"/>
        <v>0</v>
      </c>
      <c r="E20" s="33">
        <f t="shared" si="7"/>
        <v>0</v>
      </c>
      <c r="F20" s="29">
        <f>E20*91.5%</f>
        <v>0</v>
      </c>
      <c r="G20" s="29">
        <f>E20*26%</f>
        <v>0</v>
      </c>
      <c r="H20" s="29">
        <f>F20-G20</f>
        <v>0</v>
      </c>
      <c r="I20" s="29">
        <f>H20*35%</f>
        <v>0</v>
      </c>
      <c r="J20" s="29">
        <f>H20*50%</f>
        <v>0</v>
      </c>
      <c r="K20" s="29">
        <f t="shared" si="3"/>
        <v>0</v>
      </c>
      <c r="L20" s="29">
        <f>J20</f>
        <v>0</v>
      </c>
      <c r="M20" s="29">
        <v>0</v>
      </c>
      <c r="N20" s="29">
        <v>0</v>
      </c>
      <c r="O20" s="29">
        <v>0</v>
      </c>
      <c r="P20" s="29">
        <f>J20*0.2</f>
        <v>0</v>
      </c>
      <c r="Q20" s="29">
        <f>J20*1</f>
        <v>0</v>
      </c>
      <c r="R20" s="6">
        <f t="shared" si="8"/>
        <v>0</v>
      </c>
      <c r="S20" s="8">
        <f t="shared" si="9"/>
        <v>0</v>
      </c>
      <c r="T20" s="12"/>
    </row>
    <row r="21" spans="1:20" ht="17" thickBot="1" x14ac:dyDescent="0.25">
      <c r="A21" s="31" t="s">
        <v>28</v>
      </c>
      <c r="B21" s="30"/>
      <c r="C21" s="29">
        <f t="shared" si="0"/>
        <v>0</v>
      </c>
      <c r="D21" s="32">
        <f t="shared" si="1"/>
        <v>0</v>
      </c>
      <c r="E21" s="33">
        <f t="shared" si="7"/>
        <v>0</v>
      </c>
      <c r="F21" s="29">
        <f>E21</f>
        <v>0</v>
      </c>
      <c r="G21" s="29">
        <v>0</v>
      </c>
      <c r="H21" s="29">
        <v>0</v>
      </c>
      <c r="I21" s="29">
        <v>0</v>
      </c>
      <c r="J21" s="29">
        <v>0</v>
      </c>
      <c r="K21" s="29">
        <f>E21</f>
        <v>0</v>
      </c>
      <c r="L21" s="29">
        <f>E21</f>
        <v>0</v>
      </c>
      <c r="M21" s="29">
        <v>0</v>
      </c>
      <c r="N21" s="29">
        <v>0</v>
      </c>
      <c r="O21" s="29">
        <v>0</v>
      </c>
      <c r="P21" s="29">
        <f>E21</f>
        <v>0</v>
      </c>
      <c r="Q21" s="29">
        <f>E21</f>
        <v>0</v>
      </c>
      <c r="R21" s="6">
        <f t="shared" si="8"/>
        <v>0</v>
      </c>
      <c r="S21" s="8">
        <f t="shared" si="9"/>
        <v>0</v>
      </c>
      <c r="T21" s="12"/>
    </row>
    <row r="22" spans="1:20" ht="17" thickBot="1" x14ac:dyDescent="0.25">
      <c r="A22" s="31" t="s">
        <v>29</v>
      </c>
      <c r="B22" s="30"/>
      <c r="C22" s="29">
        <f t="shared" si="0"/>
        <v>0</v>
      </c>
      <c r="D22" s="32">
        <f t="shared" si="1"/>
        <v>0</v>
      </c>
      <c r="E22" s="33">
        <f t="shared" si="7"/>
        <v>0</v>
      </c>
      <c r="F22" s="29">
        <f>E22*92%</f>
        <v>0</v>
      </c>
      <c r="G22" s="29">
        <v>0</v>
      </c>
      <c r="H22" s="29">
        <v>0</v>
      </c>
      <c r="I22" s="29">
        <v>0</v>
      </c>
      <c r="J22" s="29">
        <v>0</v>
      </c>
      <c r="K22" s="29">
        <f>E22*92%</f>
        <v>0</v>
      </c>
      <c r="L22" s="29">
        <f>E22*92%</f>
        <v>0</v>
      </c>
      <c r="M22" s="29">
        <v>0</v>
      </c>
      <c r="N22" s="29">
        <v>0</v>
      </c>
      <c r="O22" s="29">
        <v>0</v>
      </c>
      <c r="P22" s="29">
        <f>E22*0.8</f>
        <v>0</v>
      </c>
      <c r="Q22" s="29">
        <f>E22*1.9</f>
        <v>0</v>
      </c>
      <c r="R22" s="6">
        <f t="shared" si="8"/>
        <v>0</v>
      </c>
      <c r="S22" s="8">
        <f t="shared" si="9"/>
        <v>0</v>
      </c>
      <c r="T22" s="12"/>
    </row>
    <row r="23" spans="1:20" ht="17" thickBot="1" x14ac:dyDescent="0.25">
      <c r="A23" s="31" t="s">
        <v>30</v>
      </c>
      <c r="B23" s="30"/>
      <c r="C23" s="29">
        <f t="shared" si="0"/>
        <v>0</v>
      </c>
      <c r="D23" s="32">
        <f t="shared" si="1"/>
        <v>0</v>
      </c>
      <c r="E23" s="33">
        <f t="shared" si="7"/>
        <v>0</v>
      </c>
      <c r="F23" s="29">
        <f>C23*73%</f>
        <v>0</v>
      </c>
      <c r="G23" s="29">
        <v>0</v>
      </c>
      <c r="H23" s="29">
        <v>0</v>
      </c>
      <c r="I23" s="29">
        <v>0</v>
      </c>
      <c r="J23" s="29">
        <v>0</v>
      </c>
      <c r="K23" s="29">
        <f>C23*73%</f>
        <v>0</v>
      </c>
      <c r="L23" s="29">
        <f>K23</f>
        <v>0</v>
      </c>
      <c r="M23" s="29"/>
      <c r="N23" s="29"/>
      <c r="O23" s="29">
        <v>0</v>
      </c>
      <c r="P23" s="29">
        <f>C23*1.3</f>
        <v>0</v>
      </c>
      <c r="Q23" s="29">
        <f>C23*1.9</f>
        <v>0</v>
      </c>
      <c r="R23" s="6"/>
      <c r="S23" s="8"/>
      <c r="T23" s="12"/>
    </row>
    <row r="24" spans="1:20" ht="17" thickBot="1" x14ac:dyDescent="0.25">
      <c r="A24" s="31" t="s">
        <v>31</v>
      </c>
      <c r="B24" s="30"/>
      <c r="C24" s="29">
        <f t="shared" si="0"/>
        <v>0</v>
      </c>
      <c r="D24" s="32">
        <f t="shared" si="1"/>
        <v>0</v>
      </c>
      <c r="E24" s="33">
        <f t="shared" si="7"/>
        <v>0</v>
      </c>
      <c r="F24" s="29">
        <f>C24*82%</f>
        <v>0</v>
      </c>
      <c r="G24" s="29">
        <v>0</v>
      </c>
      <c r="H24" s="29">
        <v>0</v>
      </c>
      <c r="I24" s="29">
        <v>0</v>
      </c>
      <c r="J24" s="29">
        <v>0</v>
      </c>
      <c r="K24" s="29">
        <f>C24*73%</f>
        <v>0</v>
      </c>
      <c r="L24" s="29">
        <f>K24</f>
        <v>0</v>
      </c>
      <c r="M24" s="29"/>
      <c r="N24" s="29"/>
      <c r="O24" s="29">
        <v>0</v>
      </c>
      <c r="P24" s="29">
        <f>C24*1.3</f>
        <v>0</v>
      </c>
      <c r="Q24" s="29">
        <f>C24*1.9</f>
        <v>0</v>
      </c>
      <c r="R24" s="6"/>
      <c r="S24" s="8"/>
      <c r="T24" s="12"/>
    </row>
    <row r="25" spans="1:20" ht="17" thickBot="1" x14ac:dyDescent="0.25">
      <c r="A25" s="31" t="s">
        <v>32</v>
      </c>
      <c r="B25" s="30"/>
      <c r="C25" s="29">
        <f t="shared" si="0"/>
        <v>0</v>
      </c>
      <c r="D25" s="32">
        <f t="shared" si="1"/>
        <v>0</v>
      </c>
      <c r="E25" s="33">
        <f t="shared" si="7"/>
        <v>0</v>
      </c>
      <c r="F25" s="29">
        <f>C25*92.7%</f>
        <v>0</v>
      </c>
      <c r="G25" s="29">
        <v>0</v>
      </c>
      <c r="H25" s="29">
        <v>0</v>
      </c>
      <c r="I25" s="29">
        <v>0</v>
      </c>
      <c r="J25" s="29">
        <v>0</v>
      </c>
      <c r="K25" s="29">
        <f>C25*F25%</f>
        <v>0</v>
      </c>
      <c r="L25" s="29">
        <v>0</v>
      </c>
      <c r="M25" s="29"/>
      <c r="N25" s="29"/>
      <c r="O25" s="29">
        <v>0</v>
      </c>
      <c r="P25" s="29">
        <f>C25*0.75</f>
        <v>0</v>
      </c>
      <c r="Q25" s="29">
        <f>C25*3.7*F25%</f>
        <v>0</v>
      </c>
      <c r="R25" s="6"/>
      <c r="S25" s="8"/>
      <c r="T25" s="12"/>
    </row>
    <row r="26" spans="1:20" ht="17" thickBot="1" x14ac:dyDescent="0.25">
      <c r="A26" s="31" t="s">
        <v>33</v>
      </c>
      <c r="B26" s="30"/>
      <c r="C26" s="29">
        <f t="shared" si="0"/>
        <v>0</v>
      </c>
      <c r="D26" s="32">
        <f t="shared" si="1"/>
        <v>0</v>
      </c>
      <c r="E26" s="33">
        <f t="shared" si="7"/>
        <v>0</v>
      </c>
      <c r="F26" s="29">
        <f>C26*70%</f>
        <v>0</v>
      </c>
      <c r="G26" s="29">
        <v>0</v>
      </c>
      <c r="H26" s="29">
        <v>0</v>
      </c>
      <c r="I26" s="29">
        <v>0</v>
      </c>
      <c r="J26" s="29">
        <v>0</v>
      </c>
      <c r="K26" s="29">
        <f>C26*70%</f>
        <v>0</v>
      </c>
      <c r="L26" s="29">
        <f>C26*70%</f>
        <v>0</v>
      </c>
      <c r="M26" s="29"/>
      <c r="N26" s="29"/>
      <c r="O26" s="29">
        <v>0</v>
      </c>
      <c r="P26" s="29">
        <f>C26*35</f>
        <v>0</v>
      </c>
      <c r="Q26" s="29">
        <f>C26*1.33</f>
        <v>0</v>
      </c>
      <c r="R26" s="6"/>
      <c r="S26" s="8"/>
      <c r="T26" s="12"/>
    </row>
    <row r="27" spans="1:20" ht="17" thickBot="1" x14ac:dyDescent="0.25">
      <c r="A27" s="31" t="s">
        <v>34</v>
      </c>
      <c r="B27" s="30"/>
      <c r="C27" s="29">
        <f t="shared" si="0"/>
        <v>0</v>
      </c>
      <c r="D27" s="32">
        <f t="shared" si="1"/>
        <v>0</v>
      </c>
      <c r="E27" s="33">
        <f t="shared" si="7"/>
        <v>0</v>
      </c>
      <c r="F27" s="29">
        <f>C27*100%</f>
        <v>0</v>
      </c>
      <c r="G27" s="29">
        <v>0</v>
      </c>
      <c r="H27" s="29">
        <v>0</v>
      </c>
      <c r="I27" s="29">
        <v>0</v>
      </c>
      <c r="J27" s="29">
        <v>0</v>
      </c>
      <c r="K27" s="29">
        <f>C27*100%</f>
        <v>0</v>
      </c>
      <c r="L27" s="29">
        <f>C27*100%</f>
        <v>0</v>
      </c>
      <c r="M27" s="29"/>
      <c r="N27" s="29"/>
      <c r="O27" s="29">
        <v>0</v>
      </c>
      <c r="P27" s="29">
        <f>C27*50</f>
        <v>0</v>
      </c>
      <c r="Q27" s="29">
        <f>C27*1.9</f>
        <v>0</v>
      </c>
      <c r="R27" s="6"/>
      <c r="S27" s="8"/>
      <c r="T27" s="12"/>
    </row>
    <row r="28" spans="1:20" ht="17" thickBot="1" x14ac:dyDescent="0.25">
      <c r="A28" s="31" t="s">
        <v>35</v>
      </c>
      <c r="B28" s="30"/>
      <c r="C28" s="29">
        <f t="shared" si="0"/>
        <v>0</v>
      </c>
      <c r="D28" s="32">
        <f t="shared" si="1"/>
        <v>0</v>
      </c>
      <c r="E28" s="33">
        <f t="shared" si="7"/>
        <v>0</v>
      </c>
      <c r="F28" s="29">
        <f>E28*100%</f>
        <v>0</v>
      </c>
      <c r="G28" s="29">
        <v>0</v>
      </c>
      <c r="H28" s="29">
        <v>0</v>
      </c>
      <c r="I28" s="29">
        <v>0</v>
      </c>
      <c r="J28" s="29">
        <v>0</v>
      </c>
      <c r="K28" s="29">
        <f>E28</f>
        <v>0</v>
      </c>
      <c r="L28" s="29">
        <f>E28*42%</f>
        <v>0</v>
      </c>
      <c r="M28" s="29">
        <v>0</v>
      </c>
      <c r="N28" s="29">
        <v>0</v>
      </c>
      <c r="O28" s="29">
        <v>0</v>
      </c>
      <c r="P28" s="29">
        <f>E28*0.21</f>
        <v>0</v>
      </c>
      <c r="Q28" s="29">
        <f>E28*1.9*42%</f>
        <v>0</v>
      </c>
      <c r="R28" s="6">
        <f t="shared" si="8"/>
        <v>0</v>
      </c>
      <c r="S28" s="8">
        <f t="shared" si="9"/>
        <v>0</v>
      </c>
      <c r="T28" s="12"/>
    </row>
    <row r="29" spans="1:20" ht="17" thickBot="1" x14ac:dyDescent="0.25">
      <c r="A29" s="31" t="s">
        <v>36</v>
      </c>
      <c r="B29" s="30"/>
      <c r="C29" s="29">
        <f t="shared" si="0"/>
        <v>0</v>
      </c>
      <c r="D29" s="32">
        <f t="shared" si="1"/>
        <v>0</v>
      </c>
      <c r="E29" s="33">
        <f t="shared" si="7"/>
        <v>0</v>
      </c>
      <c r="F29" s="29">
        <f>E29*100%</f>
        <v>0</v>
      </c>
      <c r="G29" s="29">
        <v>0</v>
      </c>
      <c r="H29" s="29">
        <v>0</v>
      </c>
      <c r="I29" s="29">
        <v>0</v>
      </c>
      <c r="J29" s="29">
        <v>0</v>
      </c>
      <c r="K29" s="29">
        <f>E29</f>
        <v>0</v>
      </c>
      <c r="L29" s="29">
        <f>E29*20%</f>
        <v>0</v>
      </c>
      <c r="M29" s="29">
        <v>0</v>
      </c>
      <c r="N29" s="29">
        <v>0</v>
      </c>
      <c r="O29" s="29">
        <v>0</v>
      </c>
      <c r="P29" s="29">
        <f>E29*0.2</f>
        <v>0</v>
      </c>
      <c r="Q29" s="29">
        <f>E29*1.9*20%</f>
        <v>0</v>
      </c>
      <c r="R29" s="6">
        <f t="shared" si="8"/>
        <v>0</v>
      </c>
      <c r="S29" s="8">
        <f t="shared" si="9"/>
        <v>0</v>
      </c>
      <c r="T29" s="12"/>
    </row>
    <row r="30" spans="1:20" ht="17" thickBot="1" x14ac:dyDescent="0.25">
      <c r="A30" s="31" t="s">
        <v>37</v>
      </c>
      <c r="B30" s="30"/>
      <c r="C30" s="29">
        <f t="shared" si="0"/>
        <v>0</v>
      </c>
      <c r="D30" s="32">
        <f t="shared" si="1"/>
        <v>0</v>
      </c>
      <c r="E30" s="33">
        <f t="shared" si="7"/>
        <v>0</v>
      </c>
      <c r="F30" s="29">
        <f>E30*49.2%</f>
        <v>0</v>
      </c>
      <c r="G30" s="29">
        <f>E30*32%</f>
        <v>0</v>
      </c>
      <c r="H30" s="29">
        <v>0</v>
      </c>
      <c r="I30" s="29">
        <f>E30*16.2%</f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6">
        <f t="shared" si="8"/>
        <v>0</v>
      </c>
      <c r="S30" s="8">
        <f t="shared" si="9"/>
        <v>0</v>
      </c>
      <c r="T30" s="12"/>
    </row>
    <row r="31" spans="1:20" ht="17" thickBot="1" x14ac:dyDescent="0.25">
      <c r="A31" s="31" t="s">
        <v>38</v>
      </c>
      <c r="B31" s="30"/>
      <c r="C31" s="29">
        <f t="shared" si="0"/>
        <v>0</v>
      </c>
      <c r="D31" s="32">
        <f t="shared" si="1"/>
        <v>0</v>
      </c>
      <c r="E31" s="33">
        <f t="shared" si="7"/>
        <v>0</v>
      </c>
      <c r="F31" s="29">
        <f>E31</f>
        <v>0</v>
      </c>
      <c r="G31" s="29">
        <f>F31</f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6">
        <f t="shared" si="8"/>
        <v>0</v>
      </c>
      <c r="S31" s="8">
        <f t="shared" si="9"/>
        <v>0</v>
      </c>
      <c r="T31" s="12"/>
    </row>
    <row r="32" spans="1:20" ht="17" thickBot="1" x14ac:dyDescent="0.25">
      <c r="A32" s="31" t="s">
        <v>39</v>
      </c>
      <c r="B32" s="30"/>
      <c r="C32" s="29">
        <f t="shared" si="0"/>
        <v>0</v>
      </c>
      <c r="D32" s="32">
        <f t="shared" si="1"/>
        <v>0</v>
      </c>
      <c r="E32" s="33">
        <f t="shared" si="7"/>
        <v>0</v>
      </c>
      <c r="F32" s="29">
        <f>E32</f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/>
      <c r="N32" s="29"/>
      <c r="O32" s="29">
        <v>0</v>
      </c>
      <c r="P32" s="29">
        <v>0</v>
      </c>
      <c r="Q32" s="29">
        <f>E32*3.4</f>
        <v>0</v>
      </c>
      <c r="R32" s="6"/>
      <c r="S32" s="8"/>
      <c r="T32" s="12"/>
    </row>
    <row r="33" spans="1:20" ht="17" thickBot="1" x14ac:dyDescent="0.25">
      <c r="A33" s="31" t="s">
        <v>40</v>
      </c>
      <c r="B33" s="30"/>
      <c r="C33" s="29">
        <f t="shared" si="0"/>
        <v>0</v>
      </c>
      <c r="D33" s="32">
        <f t="shared" si="1"/>
        <v>0</v>
      </c>
      <c r="E33" s="33">
        <f t="shared" si="7"/>
        <v>0</v>
      </c>
      <c r="F33" s="29">
        <f>E33*91.6%</f>
        <v>0</v>
      </c>
      <c r="G33" s="29">
        <f>E33*51.5%</f>
        <v>0</v>
      </c>
      <c r="H33" s="29">
        <v>0</v>
      </c>
      <c r="I33" s="29">
        <f>E33*19.5%</f>
        <v>0</v>
      </c>
      <c r="J33" s="29">
        <v>0</v>
      </c>
      <c r="K33" s="29">
        <f>E33*10.2%</f>
        <v>0</v>
      </c>
      <c r="L33" s="29">
        <f>E33*6.4%</f>
        <v>0</v>
      </c>
      <c r="M33" s="29"/>
      <c r="N33" s="29"/>
      <c r="O33" s="29">
        <f>E33*9.4%</f>
        <v>0</v>
      </c>
      <c r="P33" s="29">
        <f>L33*1</f>
        <v>0</v>
      </c>
      <c r="Q33" s="29">
        <f>L33</f>
        <v>0</v>
      </c>
      <c r="R33" s="6"/>
      <c r="S33" s="8"/>
      <c r="T33" s="12"/>
    </row>
    <row r="34" spans="1:20" ht="17" thickBot="1" x14ac:dyDescent="0.25">
      <c r="A34" s="31" t="s">
        <v>41</v>
      </c>
      <c r="B34" s="39"/>
      <c r="C34" s="29">
        <f t="shared" si="0"/>
        <v>0</v>
      </c>
      <c r="D34" s="32">
        <f t="shared" si="1"/>
        <v>0</v>
      </c>
      <c r="E34" s="33">
        <f t="shared" si="7"/>
        <v>0</v>
      </c>
      <c r="F34" s="29">
        <f>E34</f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f>C34*75%</f>
        <v>0</v>
      </c>
      <c r="P34" s="29">
        <v>0</v>
      </c>
      <c r="Q34" s="29">
        <v>0</v>
      </c>
      <c r="R34" s="6">
        <f t="shared" si="8"/>
        <v>0</v>
      </c>
      <c r="S34" s="8">
        <f t="shared" si="9"/>
        <v>0</v>
      </c>
      <c r="T34" s="12"/>
    </row>
    <row r="35" spans="1:20" ht="18" thickTop="1" thickBot="1" x14ac:dyDescent="0.25">
      <c r="A35" s="41" t="s">
        <v>42</v>
      </c>
      <c r="B35" s="43"/>
      <c r="C35" s="42">
        <f t="shared" si="0"/>
        <v>0</v>
      </c>
      <c r="D35" s="32">
        <f t="shared" si="1"/>
        <v>0</v>
      </c>
      <c r="E35" s="33">
        <f t="shared" si="7"/>
        <v>0</v>
      </c>
      <c r="F35" s="29">
        <f>E35*100%</f>
        <v>0</v>
      </c>
      <c r="G35" s="29">
        <f>E35*100%</f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6">
        <f t="shared" si="8"/>
        <v>0</v>
      </c>
      <c r="S35" s="8">
        <f t="shared" si="9"/>
        <v>0</v>
      </c>
      <c r="T35" s="12"/>
    </row>
    <row r="36" spans="1:20" ht="17" thickBot="1" x14ac:dyDescent="0.25">
      <c r="A36" s="41" t="s">
        <v>43</v>
      </c>
      <c r="B36" s="44"/>
      <c r="C36" s="42">
        <f t="shared" si="0"/>
        <v>0</v>
      </c>
      <c r="D36" s="32">
        <f t="shared" si="1"/>
        <v>0</v>
      </c>
      <c r="E36" s="33">
        <f t="shared" si="7"/>
        <v>0</v>
      </c>
      <c r="F36" s="29">
        <f>E36*100%</f>
        <v>0</v>
      </c>
      <c r="G36" s="29">
        <v>0</v>
      </c>
      <c r="H36" s="29">
        <v>0</v>
      </c>
      <c r="I36" s="29">
        <f>E36*25.5%</f>
        <v>0</v>
      </c>
      <c r="J36" s="29">
        <v>0</v>
      </c>
      <c r="K36" s="29">
        <f>E36*15%</f>
        <v>0</v>
      </c>
      <c r="L36" s="29">
        <f>K36</f>
        <v>0</v>
      </c>
      <c r="M36" s="29"/>
      <c r="N36" s="29"/>
      <c r="O36" s="29">
        <f>C36*55%</f>
        <v>0</v>
      </c>
      <c r="P36" s="29">
        <f>K36*1</f>
        <v>0</v>
      </c>
      <c r="Q36" s="29">
        <f>K36*1</f>
        <v>0</v>
      </c>
      <c r="R36" s="6"/>
      <c r="S36" s="8"/>
      <c r="T36" s="12"/>
    </row>
    <row r="37" spans="1:20" ht="17" thickBot="1" x14ac:dyDescent="0.25">
      <c r="A37" s="41" t="s">
        <v>28</v>
      </c>
      <c r="B37" s="44"/>
      <c r="C37" s="42">
        <f t="shared" si="0"/>
        <v>0</v>
      </c>
      <c r="D37" s="32">
        <f t="shared" si="1"/>
        <v>0</v>
      </c>
      <c r="E37" s="33">
        <f t="shared" si="7"/>
        <v>0</v>
      </c>
      <c r="F37" s="29">
        <f>E37*97%</f>
        <v>0</v>
      </c>
      <c r="G37" s="29">
        <v>0</v>
      </c>
      <c r="H37" s="29">
        <v>0</v>
      </c>
      <c r="I37" s="29">
        <v>0</v>
      </c>
      <c r="J37" s="29">
        <v>0</v>
      </c>
      <c r="K37" s="29">
        <f>E37*100%</f>
        <v>0</v>
      </c>
      <c r="L37" s="29">
        <f>E37*100%</f>
        <v>0</v>
      </c>
      <c r="M37" s="29"/>
      <c r="N37" s="29"/>
      <c r="O37" s="29">
        <v>0</v>
      </c>
      <c r="P37" s="29">
        <f>E37*100%</f>
        <v>0</v>
      </c>
      <c r="Q37" s="29">
        <f>E37*100%</f>
        <v>0</v>
      </c>
      <c r="R37" s="6"/>
      <c r="S37" s="8"/>
      <c r="T37" s="12"/>
    </row>
    <row r="38" spans="1:20" ht="17" thickBot="1" x14ac:dyDescent="0.25">
      <c r="A38" s="41" t="s">
        <v>44</v>
      </c>
      <c r="B38" s="44"/>
      <c r="C38" s="42">
        <f t="shared" si="0"/>
        <v>0</v>
      </c>
      <c r="D38" s="32">
        <f t="shared" si="1"/>
        <v>0</v>
      </c>
      <c r="E38" s="33">
        <f t="shared" si="7"/>
        <v>0</v>
      </c>
      <c r="F38" s="29">
        <f>E38*96%</f>
        <v>0</v>
      </c>
      <c r="G38" s="29">
        <f>C38*23%</f>
        <v>0</v>
      </c>
      <c r="H38" s="29">
        <v>0</v>
      </c>
      <c r="I38" s="29">
        <f>C38*18.9%</f>
        <v>0</v>
      </c>
      <c r="J38" s="29">
        <v>0</v>
      </c>
      <c r="K38" s="29">
        <f>C38*10.8%</f>
        <v>0</v>
      </c>
      <c r="L38" s="29">
        <f>C38*0.9%</f>
        <v>0</v>
      </c>
      <c r="M38" s="29"/>
      <c r="N38" s="29"/>
      <c r="O38" s="29">
        <f>C38*27.5%</f>
        <v>0</v>
      </c>
      <c r="P38" s="29">
        <f>L38*1</f>
        <v>0</v>
      </c>
      <c r="Q38" s="29">
        <f>L38*1</f>
        <v>0</v>
      </c>
      <c r="R38" s="6"/>
      <c r="S38" s="8"/>
      <c r="T38" s="12"/>
    </row>
    <row r="39" spans="1:20" ht="17" thickBot="1" x14ac:dyDescent="0.25">
      <c r="A39" s="41" t="s">
        <v>45</v>
      </c>
      <c r="B39" s="44"/>
      <c r="C39" s="42">
        <f t="shared" si="0"/>
        <v>0</v>
      </c>
      <c r="D39" s="32">
        <f t="shared" si="1"/>
        <v>0</v>
      </c>
      <c r="E39" s="33">
        <f t="shared" si="7"/>
        <v>0</v>
      </c>
      <c r="F39" s="29">
        <f>E39*96%</f>
        <v>0</v>
      </c>
      <c r="G39" s="29">
        <f>E39*11%</f>
        <v>0</v>
      </c>
      <c r="H39" s="29">
        <v>0</v>
      </c>
      <c r="I39" s="29">
        <f>E39*23%</f>
        <v>0</v>
      </c>
      <c r="J39" s="29">
        <v>0</v>
      </c>
      <c r="K39" s="29">
        <f>E39*9%</f>
        <v>0</v>
      </c>
      <c r="L39" s="29">
        <f>E39*1%</f>
        <v>0</v>
      </c>
      <c r="M39" s="29"/>
      <c r="N39" s="29"/>
      <c r="O39" s="29">
        <f>C39*40%</f>
        <v>0</v>
      </c>
      <c r="P39" s="29">
        <f>L39*1</f>
        <v>0</v>
      </c>
      <c r="Q39" s="29">
        <f>L39*1</f>
        <v>0</v>
      </c>
      <c r="R39" s="6"/>
      <c r="S39" s="8"/>
      <c r="T39" s="12"/>
    </row>
    <row r="40" spans="1:20" ht="17" thickBot="1" x14ac:dyDescent="0.25">
      <c r="A40" s="41" t="s">
        <v>46</v>
      </c>
      <c r="B40" s="44"/>
      <c r="C40" s="42">
        <f t="shared" si="0"/>
        <v>0</v>
      </c>
      <c r="D40" s="32">
        <f t="shared" si="1"/>
        <v>0</v>
      </c>
      <c r="E40" s="33">
        <f t="shared" si="7"/>
        <v>0</v>
      </c>
      <c r="F40" s="29">
        <f>E40*96%</f>
        <v>0</v>
      </c>
      <c r="G40" s="29">
        <f>E40*1%</f>
        <v>0</v>
      </c>
      <c r="H40" s="29">
        <v>0</v>
      </c>
      <c r="I40" s="29">
        <f>E40*24.9%</f>
        <v>0</v>
      </c>
      <c r="J40" s="29">
        <v>0</v>
      </c>
      <c r="K40" s="29">
        <f>E40*11.7%</f>
        <v>0</v>
      </c>
      <c r="L40" s="29">
        <f>E40*0.6%</f>
        <v>0</v>
      </c>
      <c r="M40" s="29"/>
      <c r="N40" s="29"/>
      <c r="O40" s="29">
        <f>E40*37%</f>
        <v>0</v>
      </c>
      <c r="P40" s="29">
        <f>L40*1</f>
        <v>0</v>
      </c>
      <c r="Q40" s="29">
        <f>L40*1</f>
        <v>0</v>
      </c>
      <c r="R40" s="6"/>
      <c r="S40" s="8"/>
      <c r="T40" s="12"/>
    </row>
    <row r="41" spans="1:20" ht="17" thickBot="1" x14ac:dyDescent="0.25">
      <c r="A41" s="41" t="s">
        <v>27</v>
      </c>
      <c r="B41" s="44"/>
      <c r="C41" s="42">
        <f t="shared" si="0"/>
        <v>0</v>
      </c>
      <c r="D41" s="32">
        <f t="shared" si="1"/>
        <v>0</v>
      </c>
      <c r="E41" s="33">
        <f>C41</f>
        <v>0</v>
      </c>
      <c r="F41" s="29">
        <f>E41*91.5%</f>
        <v>0</v>
      </c>
      <c r="G41" s="29">
        <f>E41*26%</f>
        <v>0</v>
      </c>
      <c r="H41" s="29">
        <f>F41-G41</f>
        <v>0</v>
      </c>
      <c r="I41" s="29">
        <f>H41*35%</f>
        <v>0</v>
      </c>
      <c r="J41" s="29">
        <f>H41*50%</f>
        <v>0</v>
      </c>
      <c r="K41" s="29">
        <f>J41</f>
        <v>0</v>
      </c>
      <c r="L41" s="29">
        <f>J41</f>
        <v>0</v>
      </c>
      <c r="M41" s="29"/>
      <c r="N41" s="29"/>
      <c r="O41" s="29">
        <v>0</v>
      </c>
      <c r="P41" s="29">
        <f>J41*0.2</f>
        <v>0</v>
      </c>
      <c r="Q41" s="29">
        <f>J41*1</f>
        <v>0</v>
      </c>
      <c r="R41" s="6"/>
      <c r="S41" s="8"/>
      <c r="T41" s="12"/>
    </row>
    <row r="42" spans="1:20" ht="17" thickBot="1" x14ac:dyDescent="0.25">
      <c r="A42" s="41" t="s">
        <v>26</v>
      </c>
      <c r="B42" s="44"/>
      <c r="C42" s="42">
        <f t="shared" si="0"/>
        <v>0</v>
      </c>
      <c r="D42" s="32">
        <f t="shared" si="1"/>
        <v>0</v>
      </c>
      <c r="E42" s="33">
        <f>C42</f>
        <v>0</v>
      </c>
      <c r="F42" s="29">
        <f>E42*96%</f>
        <v>0</v>
      </c>
      <c r="G42" s="29">
        <f>E42*1%</f>
        <v>0</v>
      </c>
      <c r="H42" s="29">
        <f>F42-G42</f>
        <v>0</v>
      </c>
      <c r="I42" s="29">
        <f>H42*35%</f>
        <v>0</v>
      </c>
      <c r="J42" s="29">
        <f>H42*50%</f>
        <v>0</v>
      </c>
      <c r="K42" s="29">
        <f>J42</f>
        <v>0</v>
      </c>
      <c r="L42" s="29">
        <f>J42</f>
        <v>0</v>
      </c>
      <c r="M42" s="29"/>
      <c r="N42" s="29"/>
      <c r="O42" s="29">
        <v>0</v>
      </c>
      <c r="P42" s="29">
        <f>J42*0.2</f>
        <v>0</v>
      </c>
      <c r="Q42" s="29">
        <f>J42*1</f>
        <v>0</v>
      </c>
      <c r="R42" s="6"/>
      <c r="S42" s="8"/>
      <c r="T42" s="12"/>
    </row>
    <row r="43" spans="1:20" ht="17" thickBot="1" x14ac:dyDescent="0.25">
      <c r="A43" s="41" t="s">
        <v>47</v>
      </c>
      <c r="B43" s="44"/>
      <c r="C43" s="42">
        <f t="shared" si="0"/>
        <v>0</v>
      </c>
      <c r="D43" s="32">
        <f t="shared" si="1"/>
        <v>0</v>
      </c>
      <c r="E43" s="33">
        <f>C43</f>
        <v>0</v>
      </c>
      <c r="F43" s="29">
        <f>E43*100%</f>
        <v>0</v>
      </c>
      <c r="G43" s="29">
        <f>E43*92%</f>
        <v>0</v>
      </c>
      <c r="H43" s="29">
        <v>0</v>
      </c>
      <c r="I43" s="29">
        <v>0</v>
      </c>
      <c r="J43" s="29">
        <v>0</v>
      </c>
      <c r="K43" s="29">
        <f>E43*6.7%</f>
        <v>0</v>
      </c>
      <c r="L43" s="29">
        <f>E43*3.3%</f>
        <v>0</v>
      </c>
      <c r="M43" s="29"/>
      <c r="N43" s="29"/>
      <c r="O43" s="29">
        <v>0</v>
      </c>
      <c r="P43" s="29">
        <f>L43*1</f>
        <v>0</v>
      </c>
      <c r="Q43" s="29">
        <f>L43*1</f>
        <v>0</v>
      </c>
      <c r="R43" s="6"/>
      <c r="S43" s="8"/>
      <c r="T43" s="12"/>
    </row>
    <row r="44" spans="1:20" ht="17" thickBot="1" x14ac:dyDescent="0.25">
      <c r="A44" s="41" t="s">
        <v>48</v>
      </c>
      <c r="B44" s="45"/>
      <c r="C44" s="42">
        <f t="shared" si="0"/>
        <v>0</v>
      </c>
      <c r="D44" s="32">
        <f t="shared" si="1"/>
        <v>0</v>
      </c>
      <c r="E44" s="33">
        <f>C44</f>
        <v>0</v>
      </c>
      <c r="F44" s="29">
        <f>E44</f>
        <v>0</v>
      </c>
      <c r="G44" s="29">
        <f>F44*65%</f>
        <v>0</v>
      </c>
      <c r="H44" s="29">
        <v>0</v>
      </c>
      <c r="I44" s="29">
        <f>E44*14.2%</f>
        <v>0</v>
      </c>
      <c r="J44" s="29">
        <v>0</v>
      </c>
      <c r="K44" s="29">
        <f>E44*10.6%</f>
        <v>0</v>
      </c>
      <c r="L44" s="29">
        <f>E44*8.5%</f>
        <v>0</v>
      </c>
      <c r="M44" s="29">
        <v>0</v>
      </c>
      <c r="N44" s="29">
        <v>0</v>
      </c>
      <c r="O44" s="29">
        <v>0</v>
      </c>
      <c r="P44" s="29">
        <f>L44</f>
        <v>0</v>
      </c>
      <c r="Q44" s="29">
        <f>L44</f>
        <v>0</v>
      </c>
      <c r="R44" s="6">
        <f>(9*G44)+(4*I44)+(4*K44)</f>
        <v>0</v>
      </c>
      <c r="S44" s="8">
        <f>(37*G44)+(17*I44)+(17*K44)</f>
        <v>0</v>
      </c>
      <c r="T44" s="12"/>
    </row>
    <row r="45" spans="1:20" ht="17" thickBot="1" x14ac:dyDescent="0.25">
      <c r="A45" s="35" t="s">
        <v>49</v>
      </c>
      <c r="B45" s="40">
        <f>SUM(B9:B44)</f>
        <v>1</v>
      </c>
      <c r="C45" s="36"/>
      <c r="D45" s="37">
        <v>4000</v>
      </c>
      <c r="E45" s="38">
        <f t="shared" ref="E45:S45" si="10">SUM(E9:E44)</f>
        <v>100</v>
      </c>
      <c r="F45" s="38">
        <f t="shared" si="10"/>
        <v>0</v>
      </c>
      <c r="G45" s="38">
        <f t="shared" si="10"/>
        <v>0</v>
      </c>
      <c r="H45" s="38">
        <f t="shared" si="10"/>
        <v>0</v>
      </c>
      <c r="I45" s="38">
        <f t="shared" si="10"/>
        <v>0</v>
      </c>
      <c r="J45" s="38">
        <f t="shared" si="10"/>
        <v>0</v>
      </c>
      <c r="K45" s="38">
        <f t="shared" si="10"/>
        <v>0</v>
      </c>
      <c r="L45" s="38">
        <f t="shared" si="10"/>
        <v>0</v>
      </c>
      <c r="M45" s="38">
        <f t="shared" si="10"/>
        <v>0</v>
      </c>
      <c r="N45" s="38">
        <f t="shared" si="10"/>
        <v>0</v>
      </c>
      <c r="O45" s="38">
        <f t="shared" si="10"/>
        <v>0</v>
      </c>
      <c r="P45" s="38">
        <f t="shared" si="10"/>
        <v>0</v>
      </c>
      <c r="Q45" s="38">
        <f t="shared" si="10"/>
        <v>0</v>
      </c>
      <c r="R45" s="20">
        <f t="shared" si="10"/>
        <v>0</v>
      </c>
      <c r="S45" s="9">
        <f t="shared" si="10"/>
        <v>0</v>
      </c>
      <c r="T45" s="13"/>
    </row>
    <row r="46" spans="1:20" ht="17" thickBot="1" x14ac:dyDescent="0.25">
      <c r="A46" s="14"/>
      <c r="B46" s="14"/>
      <c r="C46" s="14"/>
      <c r="D46" s="15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T46" s="10"/>
    </row>
    <row r="47" spans="1:20" ht="17" thickBot="1" x14ac:dyDescent="0.25">
      <c r="A47" s="14" t="s">
        <v>50</v>
      </c>
      <c r="B47" s="16">
        <f>SUM(B34:B44)</f>
        <v>0</v>
      </c>
      <c r="C47" s="14"/>
      <c r="D47" s="15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20" ht="17" thickBot="1" x14ac:dyDescent="0.25">
      <c r="A48" s="14"/>
      <c r="B48" s="17"/>
      <c r="C48" s="14"/>
      <c r="D48" s="15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x14ac:dyDescent="0.2">
      <c r="A49" s="14" t="s">
        <v>51</v>
      </c>
      <c r="B49" s="18">
        <f>E36+(F38*77%)+(F39*89%)+(F40*95%)</f>
        <v>0</v>
      </c>
      <c r="C49" s="14"/>
      <c r="D49" s="15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7" thickBot="1" x14ac:dyDescent="0.25">
      <c r="A50" s="14" t="s">
        <v>52</v>
      </c>
      <c r="B50" s="19">
        <f>E35+G38+G39+G40</f>
        <v>0</v>
      </c>
      <c r="C50" s="14"/>
      <c r="D50" s="15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x14ac:dyDescent="0.2">
      <c r="A51" s="14"/>
      <c r="B51" s="14"/>
      <c r="C51" s="14"/>
      <c r="D51" s="15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</sheetData>
  <pageMargins left="0.7" right="0.7" top="0.75" bottom="0.75" header="0.3" footer="0.3"/>
  <pageSetup paperSize="9" orientation="landscape" horizontalDpi="0" verticalDpi="0"/>
  <ignoredErrors>
    <ignoredError sqref="E33:E44 E9:E32" unlockedFormula="1"/>
    <ignoredError sqref="K22 I14:J14 F41:G41 I12 P14:P15 F33" formula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CFA5A7C88FEB4E8F52269654E1A72E" ma:contentTypeVersion="11" ma:contentTypeDescription="Een nieuw document maken." ma:contentTypeScope="" ma:versionID="10044420a643bae8d2764b0e8b65bb2c">
  <xsd:schema xmlns:xsd="http://www.w3.org/2001/XMLSchema" xmlns:xs="http://www.w3.org/2001/XMLSchema" xmlns:p="http://schemas.microsoft.com/office/2006/metadata/properties" xmlns:ns2="63944177-0262-4b4f-a577-ba67502b2a50" xmlns:ns3="6362caa5-4156-4c48-b879-cff9bba5517b" targetNamespace="http://schemas.microsoft.com/office/2006/metadata/properties" ma:root="true" ma:fieldsID="336adc12c37a5e1ce4a2fc4e554bc7a5" ns2:_="" ns3:_="">
    <xsd:import namespace="63944177-0262-4b4f-a577-ba67502b2a50"/>
    <xsd:import namespace="6362caa5-4156-4c48-b879-cff9bba551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944177-0262-4b4f-a577-ba67502b2a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Afbeeldingtags" ma:readOnly="false" ma:fieldId="{5cf76f15-5ced-4ddc-b409-7134ff3c332f}" ma:taxonomyMulti="true" ma:sspId="e2d38bfe-724d-43c8-9f38-d5fd3398cd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62caa5-4156-4c48-b879-cff9bba5517b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79e4942c-eb6d-4e4f-a752-9938951f91e9}" ma:internalName="TaxCatchAll" ma:showField="CatchAllData" ma:web="6362caa5-4156-4c48-b879-cff9bba551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3944177-0262-4b4f-a577-ba67502b2a50">
      <Terms xmlns="http://schemas.microsoft.com/office/infopath/2007/PartnerControls"/>
    </lcf76f155ced4ddcb4097134ff3c332f>
    <TaxCatchAll xmlns="6362caa5-4156-4c48-b879-cff9bba5517b" xsi:nil="true"/>
  </documentManagement>
</p:properties>
</file>

<file path=customXml/itemProps1.xml><?xml version="1.0" encoding="utf-8"?>
<ds:datastoreItem xmlns:ds="http://schemas.openxmlformats.org/officeDocument/2006/customXml" ds:itemID="{B07E559C-FF31-4056-BFC2-9C03A0761E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944177-0262-4b4f-a577-ba67502b2a50"/>
    <ds:schemaRef ds:uri="6362caa5-4156-4c48-b879-cff9bba551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F73A5B-2C4C-4083-8515-25FA740639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D85A19-6494-4DAC-AACA-726546B55DAF}">
  <ds:schemaRefs>
    <ds:schemaRef ds:uri="http://schemas.microsoft.com/office/2006/metadata/properties"/>
    <ds:schemaRef ds:uri="http://schemas.microsoft.com/office/infopath/2007/PartnerControls"/>
    <ds:schemaRef ds:uri="63944177-0262-4b4f-a577-ba67502b2a50"/>
    <ds:schemaRef ds:uri="6362caa5-4156-4c48-b879-cff9bba5517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Rekenmodule</vt:lpstr>
    </vt:vector>
  </TitlesOfParts>
  <Manager/>
  <Company>Fox Tekst &amp; Uitleg 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Rekentabel ijsrecepturen</dc:title>
  <dc:subject/>
  <dc:creator>Jacques Vos</dc:creator>
  <cp:keywords/>
  <dc:description/>
  <cp:lastModifiedBy>Hidde de Brabander</cp:lastModifiedBy>
  <cp:revision/>
  <dcterms:created xsi:type="dcterms:W3CDTF">2020-09-19T20:25:50Z</dcterms:created>
  <dcterms:modified xsi:type="dcterms:W3CDTF">2023-09-25T18:30:55Z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0x010100B2CFA5A7C88FEB4E8F52269654E1A72E</vt:lpwstr>
  </property>
</Properties>
</file>